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D:\★장다솔\★재무계약팀\1. 계약\2. 나라장터 입찰\25-027호_(FS) 베트남 MHS 산업단지 상수도 사업 타당성조사\0. 계획 보고\붙임5. 입찰관련양식(25-025호, 호주 BESS FS)\"/>
    </mc:Choice>
  </mc:AlternateContent>
  <xr:revisionPtr revIDLastSave="0" documentId="13_ncr:1_{0820A5BD-0779-4330-9E43-B6BF298BD46C}" xr6:coauthVersionLast="47" xr6:coauthVersionMax="47" xr10:uidLastSave="{00000000-0000-0000-0000-000000000000}"/>
  <bookViews>
    <workbookView xWindow="28680" yWindow="-120" windowWidth="29040" windowHeight="15720" tabRatio="598" xr2:uid="{00000000-000D-0000-FFFF-FFFF00000000}"/>
  </bookViews>
  <sheets>
    <sheet name="자체정량평가표" sheetId="2" r:id="rId1"/>
  </sheets>
  <definedNames>
    <definedName name="_xlnm.Print_Area" localSheetId="0">자체정량평가표!$A$1:$M$48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9" i="2" l="1"/>
  <c r="C47" i="2"/>
  <c r="H10" i="2"/>
  <c r="I38" i="2" l="1"/>
  <c r="I37" i="2"/>
  <c r="I36" i="2"/>
  <c r="I35" i="2"/>
  <c r="G46" i="2" l="1"/>
  <c r="H46" i="2" s="1"/>
  <c r="H21" i="2"/>
  <c r="H20" i="2"/>
  <c r="H19" i="2"/>
  <c r="H18" i="2"/>
  <c r="I18" i="2" l="1"/>
  <c r="J18" i="2" s="1"/>
  <c r="L18" i="2" s="1"/>
  <c r="M18" i="2" s="1"/>
  <c r="H15" i="2"/>
  <c r="H16" i="2"/>
  <c r="H17" i="2"/>
  <c r="H14" i="2"/>
  <c r="H11" i="2"/>
  <c r="H12" i="2"/>
  <c r="H13" i="2"/>
  <c r="I34" i="2" l="1"/>
  <c r="I33" i="2"/>
  <c r="H32" i="2" l="1"/>
  <c r="I32" i="2" s="1"/>
  <c r="H31" i="2"/>
  <c r="I31" i="2" s="1"/>
  <c r="H30" i="2" l="1"/>
  <c r="I30" i="2" s="1"/>
  <c r="H29" i="2" l="1"/>
  <c r="H28" i="2"/>
  <c r="I28" i="2" l="1"/>
  <c r="I29" i="2"/>
  <c r="I27" i="2"/>
  <c r="J27" i="2" s="1"/>
  <c r="L27" i="2" s="1"/>
  <c r="M27" i="2" s="1"/>
  <c r="I39" i="2" l="1"/>
  <c r="G44" i="2"/>
  <c r="H44" i="2" s="1"/>
  <c r="G45" i="2" l="1"/>
  <c r="H45" i="2" s="1"/>
  <c r="H47" i="2" s="1"/>
  <c r="D6" i="2" l="1"/>
  <c r="K22" i="2" l="1"/>
  <c r="K39" i="2" l="1"/>
  <c r="I14" i="2" l="1"/>
  <c r="I10" i="2"/>
  <c r="M39" i="2" l="1"/>
  <c r="D5" i="2" s="1"/>
  <c r="J10" i="2"/>
  <c r="L10" i="2" s="1"/>
  <c r="M10" i="2" s="1"/>
  <c r="J14" i="2"/>
  <c r="L14" i="2" s="1"/>
  <c r="M14" i="2" s="1"/>
  <c r="M22" i="2" l="1"/>
  <c r="D4" i="2" s="1"/>
  <c r="E4" i="2" s="1"/>
</calcChain>
</file>

<file path=xl/sharedStrings.xml><?xml version="1.0" encoding="utf-8"?>
<sst xmlns="http://schemas.openxmlformats.org/spreadsheetml/2006/main" count="135" uniqueCount="86">
  <si>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</si>
  <si>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</si>
  <si>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</si>
  <si>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</si>
  <si>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</si>
  <si>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</si>
  <si>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</si>
  <si>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</si>
  <si>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</si>
  <si>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</si>
  <si>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회사명</t>
  </si>
  <si>
    <t>배점</t>
  </si>
  <si>
    <t>총점</t>
  </si>
  <si>
    <t>합 계</t>
  </si>
  <si>
    <t>분야</t>
  </si>
  <si>
    <t>사업명</t>
  </si>
  <si>
    <t>원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</si>
  <si>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</si>
  <si>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</si>
  <si>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</si>
  <si>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</si>
  <si>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</si>
  <si>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</si>
  <si>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</si>
  <si>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</si>
  <si>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</si>
  <si>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</si>
  <si>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</si>
  <si>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</si>
  <si>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</si>
  <si>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</si>
  <si>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</si>
  <si>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</si>
  <si>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</si>
  <si>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</si>
  <si>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</si>
  <si>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</si>
  <si>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</si>
  <si>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</si>
  <si>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</si>
  <si>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</si>
  <si>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</si>
  <si>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</si>
  <si>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</si>
  <si>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</si>
  <si>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</si>
  <si>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</si>
  <si>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</si>
  <si>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</si>
  <si>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</si>
  <si>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OOO 사업</t>
    <phoneticPr fontId="16" type="noConversion"/>
  </si>
  <si>
    <t>홍길동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</si>
  <si>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</si>
  <si>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</si>
  <si>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</si>
  <si>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</si>
  <si>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</si>
  <si>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</si>
  <si>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</si>
  <si>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</si>
  <si>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D-1</t>
    <phoneticPr fontId="16" type="noConversion"/>
  </si>
  <si>
    <t>정량평가 F-1</t>
    <phoneticPr fontId="16" type="noConversion"/>
  </si>
  <si>
    <t>정량평가 H-1</t>
    <phoneticPr fontId="16" type="noConversion"/>
  </si>
  <si>
    <t>OO회사</t>
    <phoneticPr fontId="16" type="noConversion"/>
  </si>
  <si>
    <t>OO회사</t>
    <phoneticPr fontId="16" type="noConversion"/>
  </si>
  <si>
    <t>정량평가 F-2</t>
    <phoneticPr fontId="16" type="noConversion"/>
  </si>
  <si>
    <t>정량평가 F-3</t>
    <phoneticPr fontId="16" type="noConversion"/>
  </si>
  <si>
    <t>정량평가 F-4</t>
    <phoneticPr fontId="16" type="noConversion"/>
  </si>
  <si>
    <t>정량평가 J-1</t>
    <phoneticPr fontId="16" type="noConversion"/>
  </si>
  <si>
    <t>기술분야</t>
    <phoneticPr fontId="16" type="noConversion"/>
  </si>
  <si>
    <t>재무분야</t>
    <phoneticPr fontId="16" type="noConversion"/>
  </si>
  <si>
    <t>법률분야</t>
    <phoneticPr fontId="16" type="noConversion"/>
  </si>
  <si>
    <t>정량평가 D-2</t>
    <phoneticPr fontId="16" type="noConversion"/>
  </si>
  <si>
    <t>정량평가 D-3</t>
    <phoneticPr fontId="16" type="noConversion"/>
  </si>
  <si>
    <t>정량평가 D-4</t>
    <phoneticPr fontId="16" type="noConversion"/>
  </si>
  <si>
    <t>정량평가 G-1</t>
    <phoneticPr fontId="16" type="noConversion"/>
  </si>
  <si>
    <t>정량평가 G-2</t>
    <phoneticPr fontId="16" type="noConversion"/>
  </si>
  <si>
    <t>정량평가 G-3</t>
    <phoneticPr fontId="16" type="noConversion"/>
  </si>
  <si>
    <t>정량평가 G-4</t>
    <phoneticPr fontId="16" type="noConversion"/>
  </si>
  <si>
    <t>정량평가 H-2</t>
    <phoneticPr fontId="16" type="noConversion"/>
  </si>
  <si>
    <t>정량평가 H-3</t>
    <phoneticPr fontId="16" type="noConversion"/>
  </si>
  <si>
    <t>정량평가 H-4</t>
    <phoneticPr fontId="16" type="noConversion"/>
  </si>
  <si>
    <t>정량평가 K-1</t>
    <phoneticPr fontId="16" type="noConversion"/>
  </si>
  <si>
    <t>정량평가 L-1</t>
    <phoneticPr fontId="16" type="noConversion"/>
  </si>
  <si>
    <t>OO회사/ OO회사 / OO회사</t>
    <phoneticPr fontId="16" type="noConversion"/>
  </si>
  <si>
    <t>베트남 MHS 산업단지 상수도 사업 본 타당성 조사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</si>
</sst>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1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28">
    <xf numFmtId="0" fontId="0" fillId="0" borderId="0" xfId="0">
      <alignment vertical="center"/>
    </xf>
    <xf numFmtId="41" fontId="0" fillId="0" borderId="0" xfId="2" applyFont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41" fontId="0" fillId="2" borderId="5" xfId="2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41" fontId="2" fillId="0" borderId="0" xfId="2" applyFo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1" fontId="5" fillId="0" borderId="0" xfId="2" applyFont="1">
      <alignment vertical="center"/>
    </xf>
    <xf numFmtId="176" fontId="5" fillId="0" borderId="0" xfId="1" applyNumberFormat="1" applyFont="1" applyAlignment="1">
      <alignment horizontal="center" vertical="center"/>
    </xf>
    <xf numFmtId="41" fontId="5" fillId="0" borderId="0" xfId="2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5" borderId="13" xfId="0" applyFill="1" applyBorder="1">
      <alignment vertical="center"/>
    </xf>
    <xf numFmtId="0" fontId="0" fillId="5" borderId="14" xfId="0" applyFill="1" applyBorder="1">
      <alignment vertical="center"/>
    </xf>
    <xf numFmtId="0" fontId="0" fillId="2" borderId="1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77" fontId="0" fillId="0" borderId="20" xfId="0" applyNumberFormat="1" applyBorder="1">
      <alignment vertical="center"/>
    </xf>
    <xf numFmtId="0" fontId="0" fillId="0" borderId="0" xfId="0" applyAlignment="1">
      <alignment horizontal="left" vertical="center"/>
    </xf>
    <xf numFmtId="0" fontId="0" fillId="5" borderId="5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179" fontId="8" fillId="4" borderId="9" xfId="0" applyNumberFormat="1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1" fontId="0" fillId="5" borderId="10" xfId="0" applyNumberFormat="1" applyFill="1" applyBorder="1" applyAlignment="1">
      <alignment horizontal="center" vertical="center"/>
    </xf>
    <xf numFmtId="180" fontId="8" fillId="4" borderId="9" xfId="0" applyNumberFormat="1" applyFont="1" applyFill="1" applyBorder="1" applyAlignment="1">
      <alignment horizontal="center" vertical="center"/>
    </xf>
    <xf numFmtId="178" fontId="0" fillId="2" borderId="22" xfId="0" applyNumberFormat="1" applyFill="1" applyBorder="1" applyAlignment="1">
      <alignment horizontal="center" vertical="center"/>
    </xf>
    <xf numFmtId="41" fontId="19" fillId="0" borderId="0" xfId="2" applyFont="1">
      <alignment vertical="center"/>
    </xf>
    <xf numFmtId="9" fontId="2" fillId="0" borderId="0" xfId="0" applyNumberFormat="1" applyFont="1">
      <alignment vertical="center"/>
    </xf>
    <xf numFmtId="41" fontId="19" fillId="0" borderId="0" xfId="2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" fillId="2" borderId="19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9" fontId="15" fillId="0" borderId="0" xfId="1">
      <alignment vertical="center"/>
    </xf>
    <xf numFmtId="41" fontId="5" fillId="0" borderId="2" xfId="2" applyFont="1" applyBorder="1" applyAlignment="1">
      <alignment horizontal="center" vertical="center"/>
    </xf>
    <xf numFmtId="9" fontId="7" fillId="3" borderId="4" xfId="1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41" fontId="5" fillId="0" borderId="20" xfId="2" applyFont="1" applyBorder="1">
      <alignment vertical="center"/>
    </xf>
    <xf numFmtId="176" fontId="5" fillId="0" borderId="20" xfId="1" applyNumberFormat="1" applyFont="1" applyBorder="1" applyAlignment="1">
      <alignment horizontal="center" vertical="center"/>
    </xf>
    <xf numFmtId="41" fontId="10" fillId="0" borderId="20" xfId="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1" fontId="5" fillId="0" borderId="20" xfId="2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8" fillId="7" borderId="28" xfId="0" applyFont="1" applyFill="1" applyBorder="1" applyAlignment="1">
      <alignment horizontal="center" vertical="center"/>
    </xf>
    <xf numFmtId="0" fontId="18" fillId="7" borderId="29" xfId="0" applyFont="1" applyFill="1" applyBorder="1" applyAlignment="1">
      <alignment horizontal="center" vertical="center"/>
    </xf>
    <xf numFmtId="0" fontId="18" fillId="7" borderId="30" xfId="0" applyFont="1" applyFill="1" applyBorder="1" applyAlignment="1">
      <alignment horizontal="center" vertical="center"/>
    </xf>
    <xf numFmtId="9" fontId="17" fillId="0" borderId="20" xfId="1" applyFont="1" applyBorder="1" applyAlignment="1">
      <alignment horizontal="center" vertical="center"/>
    </xf>
    <xf numFmtId="9" fontId="0" fillId="0" borderId="20" xfId="1" applyFont="1" applyBorder="1" applyAlignment="1">
      <alignment horizontal="center" vertical="center"/>
    </xf>
    <xf numFmtId="0" fontId="18" fillId="7" borderId="20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176" fontId="5" fillId="0" borderId="20" xfId="0" applyNumberFormat="1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180" fontId="8" fillId="4" borderId="24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176" fontId="0" fillId="0" borderId="12" xfId="1" applyNumberFormat="1" applyFont="1" applyBorder="1" applyAlignment="1">
      <alignment horizontal="center" vertical="center"/>
    </xf>
    <xf numFmtId="176" fontId="0" fillId="0" borderId="4" xfId="1" applyNumberFormat="1" applyFont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177" fontId="7" fillId="3" borderId="20" xfId="0" applyNumberFormat="1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11" fillId="5" borderId="14" xfId="0" applyFont="1" applyFill="1" applyBorder="1" applyAlignment="1">
      <alignment horizontal="center" vertical="center"/>
    </xf>
    <xf numFmtId="0" fontId="11" fillId="5" borderId="15" xfId="0" applyFont="1" applyFill="1" applyBorder="1" applyAlignment="1">
      <alignment horizontal="center" vertical="center"/>
    </xf>
    <xf numFmtId="41" fontId="0" fillId="0" borderId="20" xfId="0" applyNumberFormat="1" applyBorder="1" applyAlignment="1">
      <alignment horizontal="center" vertical="center"/>
    </xf>
    <xf numFmtId="41" fontId="20" fillId="0" borderId="20" xfId="0" applyNumberFormat="1" applyFont="1" applyBorder="1" applyAlignment="1">
      <alignment horizontal="center" vertical="center"/>
    </xf>
    <xf numFmtId="180" fontId="0" fillId="3" borderId="20" xfId="0" applyNumberFormat="1" applyFill="1" applyBorder="1" applyAlignment="1">
      <alignment horizontal="center" vertical="center"/>
    </xf>
    <xf numFmtId="9" fontId="17" fillId="0" borderId="11" xfId="1" applyFont="1" applyBorder="1" applyAlignment="1">
      <alignment horizontal="center" vertical="center"/>
    </xf>
    <xf numFmtId="9" fontId="17" fillId="0" borderId="5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41" fontId="5" fillId="0" borderId="1" xfId="2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41" fontId="5" fillId="0" borderId="31" xfId="2" applyFont="1" applyBorder="1" applyAlignment="1">
      <alignment horizontal="center" vertical="center"/>
    </xf>
    <xf numFmtId="9" fontId="5" fillId="0" borderId="31" xfId="0" applyNumberFormat="1" applyFont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9"/>
  <sheetViews>
    <sheetView showGridLines="0" tabSelected="1" zoomScale="70" zoomScaleNormal="70" zoomScaleSheetLayoutView="75" workbookViewId="0">
      <pane ySplit="6" topLeftCell="A7" activePane="bottomLeft" state="frozen"/>
      <selection pane="bottomLeft" sqref="A1:E1"/>
    </sheetView>
  </sheetViews>
  <sheetFormatPr defaultColWidth="8.625" defaultRowHeight="16.5" x14ac:dyDescent="0.3"/>
  <cols>
    <col min="2" max="2" width="20.75" customWidth="1"/>
    <col min="3" max="3" width="11" bestFit="1" customWidth="1"/>
    <col min="4" max="4" width="62.5" customWidth="1"/>
    <col min="5" max="5" width="17.125" bestFit="1" customWidth="1"/>
    <col min="6" max="6" width="23.75" customWidth="1"/>
    <col min="7" max="7" width="26.75" customWidth="1"/>
    <col min="8" max="8" width="19.75" bestFit="1" customWidth="1"/>
    <col min="9" max="9" width="25.625" customWidth="1"/>
    <col min="10" max="10" width="20.875" customWidth="1"/>
    <col min="11" max="11" width="11.625" bestFit="1" customWidth="1"/>
    <col min="12" max="12" width="19.25" customWidth="1"/>
    <col min="13" max="13" width="13.75" customWidth="1"/>
    <col min="14" max="14" width="15.875" bestFit="1" customWidth="1"/>
    <col min="15" max="15" width="13" bestFit="1" customWidth="1"/>
  </cols>
  <sheetData>
    <row r="1" spans="1:13" ht="30" customHeight="1" x14ac:dyDescent="0.3">
      <c r="A1" s="103" t="s">
        <v>85</v>
      </c>
      <c r="B1" s="104"/>
      <c r="C1" s="104"/>
      <c r="D1" s="104"/>
      <c r="E1" s="104"/>
      <c r="G1" s="52" t="s">
        <v>28</v>
      </c>
      <c r="H1" s="49">
        <v>1100000000</v>
      </c>
      <c r="I1" t="s">
        <v>16</v>
      </c>
      <c r="J1" s="39" t="s">
        <v>41</v>
      </c>
    </row>
    <row r="2" spans="1:13" ht="30" customHeight="1" x14ac:dyDescent="0.3">
      <c r="A2" t="s">
        <v>33</v>
      </c>
      <c r="B2" s="105" t="s">
        <v>84</v>
      </c>
      <c r="C2" s="106"/>
      <c r="D2" s="106"/>
      <c r="E2" s="106"/>
      <c r="F2" s="8"/>
      <c r="G2" s="51"/>
    </row>
    <row r="3" spans="1:13" ht="30" customHeight="1" x14ac:dyDescent="0.3">
      <c r="A3" s="107" t="s">
        <v>31</v>
      </c>
      <c r="B3" s="107"/>
      <c r="C3" s="45" t="s">
        <v>11</v>
      </c>
      <c r="D3" s="45" t="s">
        <v>29</v>
      </c>
      <c r="E3" s="45" t="s">
        <v>12</v>
      </c>
      <c r="F3" s="8"/>
      <c r="G3" s="61"/>
      <c r="H3" s="50"/>
    </row>
    <row r="4" spans="1:13" ht="30" customHeight="1" x14ac:dyDescent="0.3">
      <c r="A4" s="108" t="s">
        <v>21</v>
      </c>
      <c r="B4" s="108"/>
      <c r="C4" s="32">
        <v>12</v>
      </c>
      <c r="D4" s="33">
        <f>M22</f>
        <v>10.799999999999999</v>
      </c>
      <c r="E4" s="109">
        <f>SUM(D4:D6)</f>
        <v>28.799999999999997</v>
      </c>
      <c r="F4" s="8"/>
      <c r="G4" s="51"/>
      <c r="H4" s="50"/>
    </row>
    <row r="5" spans="1:13" ht="30" customHeight="1" x14ac:dyDescent="0.3">
      <c r="A5" s="108" t="s">
        <v>8</v>
      </c>
      <c r="B5" s="108"/>
      <c r="C5" s="32">
        <v>10</v>
      </c>
      <c r="D5" s="33">
        <f>+M39</f>
        <v>10</v>
      </c>
      <c r="E5" s="110"/>
      <c r="F5" s="8"/>
      <c r="G5" s="51"/>
      <c r="H5" s="50"/>
    </row>
    <row r="6" spans="1:13" ht="30" customHeight="1" x14ac:dyDescent="0.3">
      <c r="A6" s="108" t="s">
        <v>24</v>
      </c>
      <c r="B6" s="108"/>
      <c r="C6" s="32">
        <v>8</v>
      </c>
      <c r="D6" s="33">
        <f>H47</f>
        <v>8</v>
      </c>
      <c r="E6" s="110"/>
      <c r="F6" s="8"/>
      <c r="G6" s="51"/>
      <c r="H6" s="50"/>
    </row>
    <row r="7" spans="1:13" ht="30" customHeight="1" x14ac:dyDescent="0.3">
      <c r="A7" s="9"/>
      <c r="B7" s="10"/>
      <c r="C7" s="10"/>
      <c r="D7" s="10"/>
      <c r="E7" s="10"/>
      <c r="F7" s="8"/>
      <c r="G7" s="11"/>
    </row>
    <row r="8" spans="1:13" ht="24.95" customHeight="1" x14ac:dyDescent="0.3">
      <c r="A8" s="111" t="s">
        <v>34</v>
      </c>
      <c r="B8" s="112"/>
      <c r="C8" s="113"/>
      <c r="D8" s="114" t="s">
        <v>9</v>
      </c>
      <c r="E8" s="114"/>
      <c r="F8" s="114"/>
      <c r="G8" s="114"/>
      <c r="H8" s="114"/>
      <c r="I8" s="114"/>
      <c r="J8" s="114"/>
      <c r="K8" s="114"/>
      <c r="L8" s="114"/>
      <c r="M8" s="115"/>
    </row>
    <row r="9" spans="1:13" ht="51" customHeight="1" x14ac:dyDescent="0.3">
      <c r="A9" s="28" t="s">
        <v>18</v>
      </c>
      <c r="B9" s="20" t="s">
        <v>10</v>
      </c>
      <c r="C9" s="29" t="s">
        <v>30</v>
      </c>
      <c r="D9" s="30" t="s">
        <v>32</v>
      </c>
      <c r="E9" s="3" t="s">
        <v>25</v>
      </c>
      <c r="F9" s="20" t="s">
        <v>22</v>
      </c>
      <c r="G9" s="35" t="s">
        <v>39</v>
      </c>
      <c r="H9" s="20" t="s">
        <v>26</v>
      </c>
      <c r="I9" s="36" t="s">
        <v>40</v>
      </c>
      <c r="J9" s="37" t="s">
        <v>42</v>
      </c>
      <c r="K9" s="35" t="s">
        <v>6</v>
      </c>
      <c r="L9" s="36" t="s">
        <v>1</v>
      </c>
      <c r="M9" s="38" t="s">
        <v>7</v>
      </c>
    </row>
    <row r="10" spans="1:13" ht="35.1" customHeight="1" x14ac:dyDescent="0.3">
      <c r="A10" s="93" t="s">
        <v>69</v>
      </c>
      <c r="B10" s="78" t="s">
        <v>63</v>
      </c>
      <c r="C10" s="78" t="s">
        <v>51</v>
      </c>
      <c r="D10" s="67" t="s">
        <v>50</v>
      </c>
      <c r="E10" s="67" t="s">
        <v>52</v>
      </c>
      <c r="F10" s="68">
        <v>831668640</v>
      </c>
      <c r="G10" s="69">
        <v>0.47810000000000002</v>
      </c>
      <c r="H10" s="70">
        <f t="shared" ref="H10" si="0">G10*F10</f>
        <v>397620776.78400004</v>
      </c>
      <c r="I10" s="116">
        <f>SUM(H10:H13)</f>
        <v>860725276.78400004</v>
      </c>
      <c r="J10" s="83">
        <f>I10/H$1</f>
        <v>0.7824775243490909</v>
      </c>
      <c r="K10" s="84">
        <v>8</v>
      </c>
      <c r="L10" s="82">
        <f>IF(AND(J10&gt;=1),1,IF(AND(J10&lt;1,J10&gt;=0.7),0.9,IF(AND(J10&lt;0.7,J10&gt;=0.4),0.8,0.7)))</f>
        <v>0.9</v>
      </c>
      <c r="M10" s="118">
        <f>K10*L10</f>
        <v>7.2</v>
      </c>
    </row>
    <row r="11" spans="1:13" ht="35.1" customHeight="1" x14ac:dyDescent="0.3">
      <c r="A11" s="93"/>
      <c r="B11" s="78"/>
      <c r="C11" s="78"/>
      <c r="D11" s="67" t="s">
        <v>50</v>
      </c>
      <c r="E11" s="67" t="s">
        <v>53</v>
      </c>
      <c r="F11" s="68">
        <v>467875000</v>
      </c>
      <c r="G11" s="69">
        <v>0.4</v>
      </c>
      <c r="H11" s="70">
        <f t="shared" ref="H11:H13" si="1">F11*G11</f>
        <v>187150000</v>
      </c>
      <c r="I11" s="116"/>
      <c r="J11" s="83"/>
      <c r="K11" s="84"/>
      <c r="L11" s="82"/>
      <c r="M11" s="118"/>
    </row>
    <row r="12" spans="1:13" ht="35.1" customHeight="1" x14ac:dyDescent="0.3">
      <c r="A12" s="93"/>
      <c r="B12" s="78"/>
      <c r="C12" s="78"/>
      <c r="D12" s="67" t="s">
        <v>50</v>
      </c>
      <c r="E12" s="67" t="s">
        <v>54</v>
      </c>
      <c r="F12" s="68">
        <v>1221000000</v>
      </c>
      <c r="G12" s="69">
        <v>4.5045045045045043E-2</v>
      </c>
      <c r="H12" s="70">
        <f t="shared" si="1"/>
        <v>55000000</v>
      </c>
      <c r="I12" s="116"/>
      <c r="J12" s="83"/>
      <c r="K12" s="84"/>
      <c r="L12" s="82"/>
      <c r="M12" s="118"/>
    </row>
    <row r="13" spans="1:13" ht="35.1" customHeight="1" x14ac:dyDescent="0.3">
      <c r="A13" s="93"/>
      <c r="B13" s="78"/>
      <c r="C13" s="78"/>
      <c r="D13" s="67" t="s">
        <v>50</v>
      </c>
      <c r="E13" s="67" t="s">
        <v>55</v>
      </c>
      <c r="F13" s="68">
        <v>220954500</v>
      </c>
      <c r="G13" s="69">
        <v>1</v>
      </c>
      <c r="H13" s="70">
        <f t="shared" si="1"/>
        <v>220954500</v>
      </c>
      <c r="I13" s="116"/>
      <c r="J13" s="83"/>
      <c r="K13" s="84"/>
      <c r="L13" s="82"/>
      <c r="M13" s="118"/>
    </row>
    <row r="14" spans="1:13" ht="35.1" customHeight="1" x14ac:dyDescent="0.3">
      <c r="A14" s="93" t="s">
        <v>70</v>
      </c>
      <c r="B14" s="78" t="s">
        <v>63</v>
      </c>
      <c r="C14" s="78" t="s">
        <v>51</v>
      </c>
      <c r="D14" s="67" t="s">
        <v>50</v>
      </c>
      <c r="E14" s="67" t="s">
        <v>56</v>
      </c>
      <c r="F14" s="68">
        <v>251000000</v>
      </c>
      <c r="G14" s="69">
        <v>1</v>
      </c>
      <c r="H14" s="70">
        <f>G14*F14</f>
        <v>251000000</v>
      </c>
      <c r="I14" s="117">
        <f>SUM(H14:H17)</f>
        <v>21041109800</v>
      </c>
      <c r="J14" s="83">
        <f>I14/H$1</f>
        <v>19.128281636363635</v>
      </c>
      <c r="K14" s="84">
        <v>2</v>
      </c>
      <c r="L14" s="82">
        <f t="shared" ref="L14" si="2">IF(AND(J14&gt;=1),1,IF(AND(J14&lt;1,J14&gt;=0.7),0.9,IF(AND(J14&lt;0.7,J14&gt;=0.4),0.8,0.7)))</f>
        <v>1</v>
      </c>
      <c r="M14" s="118">
        <f t="shared" ref="M14" si="3">K14*L14</f>
        <v>2</v>
      </c>
    </row>
    <row r="15" spans="1:13" ht="35.1" customHeight="1" x14ac:dyDescent="0.3">
      <c r="A15" s="93"/>
      <c r="B15" s="78"/>
      <c r="C15" s="78"/>
      <c r="D15" s="67" t="s">
        <v>50</v>
      </c>
      <c r="E15" s="67" t="s">
        <v>57</v>
      </c>
      <c r="F15" s="68">
        <v>20275000000</v>
      </c>
      <c r="G15" s="69">
        <v>1</v>
      </c>
      <c r="H15" s="70">
        <f t="shared" ref="H15:H17" si="4">G15*F15</f>
        <v>20275000000</v>
      </c>
      <c r="I15" s="117"/>
      <c r="J15" s="83"/>
      <c r="K15" s="84"/>
      <c r="L15" s="82"/>
      <c r="M15" s="118"/>
    </row>
    <row r="16" spans="1:13" ht="35.1" customHeight="1" x14ac:dyDescent="0.3">
      <c r="A16" s="93"/>
      <c r="B16" s="78"/>
      <c r="C16" s="78"/>
      <c r="D16" s="67" t="s">
        <v>50</v>
      </c>
      <c r="E16" s="67" t="s">
        <v>58</v>
      </c>
      <c r="F16" s="68">
        <v>174200000</v>
      </c>
      <c r="G16" s="69">
        <v>1</v>
      </c>
      <c r="H16" s="70">
        <f t="shared" si="4"/>
        <v>174200000</v>
      </c>
      <c r="I16" s="117"/>
      <c r="J16" s="83"/>
      <c r="K16" s="84"/>
      <c r="L16" s="82"/>
      <c r="M16" s="118"/>
    </row>
    <row r="17" spans="1:13" ht="35.1" customHeight="1" x14ac:dyDescent="0.3">
      <c r="A17" s="93"/>
      <c r="B17" s="78"/>
      <c r="C17" s="78"/>
      <c r="D17" s="67" t="s">
        <v>50</v>
      </c>
      <c r="E17" s="67" t="s">
        <v>59</v>
      </c>
      <c r="F17" s="68">
        <v>340909800</v>
      </c>
      <c r="G17" s="69">
        <v>1</v>
      </c>
      <c r="H17" s="70">
        <f t="shared" si="4"/>
        <v>340909800</v>
      </c>
      <c r="I17" s="117"/>
      <c r="J17" s="83"/>
      <c r="K17" s="84"/>
      <c r="L17" s="82"/>
      <c r="M17" s="118"/>
    </row>
    <row r="18" spans="1:13" ht="35.1" customHeight="1" x14ac:dyDescent="0.3">
      <c r="A18" s="94" t="s">
        <v>71</v>
      </c>
      <c r="B18" s="78" t="s">
        <v>63</v>
      </c>
      <c r="C18" s="78" t="s">
        <v>51</v>
      </c>
      <c r="D18" s="67" t="s">
        <v>50</v>
      </c>
      <c r="E18" s="67" t="s">
        <v>60</v>
      </c>
      <c r="F18" s="68">
        <v>957960000</v>
      </c>
      <c r="G18" s="69">
        <v>0.32</v>
      </c>
      <c r="H18" s="70">
        <f>F18*G18</f>
        <v>306547200</v>
      </c>
      <c r="I18" s="117">
        <f>SUM(H18:H21)</f>
        <v>604806275.67999995</v>
      </c>
      <c r="J18" s="83">
        <f>I18/H$1</f>
        <v>0.54982388698181817</v>
      </c>
      <c r="K18" s="79">
        <v>2</v>
      </c>
      <c r="L18" s="82">
        <f t="shared" ref="L18" si="5">IF(AND(J18&gt;=1),1,IF(AND(J18&lt;1,J18&gt;=0.7),0.9,IF(AND(J18&lt;0.7,J18&gt;=0.4),0.8,0.7)))</f>
        <v>0.8</v>
      </c>
      <c r="M18" s="118">
        <f t="shared" ref="M18" si="6">K18*L18</f>
        <v>1.6</v>
      </c>
    </row>
    <row r="19" spans="1:13" ht="35.1" customHeight="1" x14ac:dyDescent="0.3">
      <c r="A19" s="95"/>
      <c r="B19" s="78"/>
      <c r="C19" s="78"/>
      <c r="D19" s="67" t="s">
        <v>50</v>
      </c>
      <c r="E19" s="67" t="s">
        <v>72</v>
      </c>
      <c r="F19" s="68">
        <v>732600000</v>
      </c>
      <c r="G19" s="69">
        <v>0.24299999999999999</v>
      </c>
      <c r="H19" s="70">
        <f t="shared" ref="H19:H21" si="7">F19*G19</f>
        <v>178021800</v>
      </c>
      <c r="I19" s="117"/>
      <c r="J19" s="83"/>
      <c r="K19" s="80"/>
      <c r="L19" s="82"/>
      <c r="M19" s="118"/>
    </row>
    <row r="20" spans="1:13" ht="35.1" customHeight="1" x14ac:dyDescent="0.3">
      <c r="A20" s="95"/>
      <c r="B20" s="78"/>
      <c r="C20" s="78"/>
      <c r="D20" s="67" t="s">
        <v>50</v>
      </c>
      <c r="E20" s="67" t="s">
        <v>73</v>
      </c>
      <c r="F20" s="68">
        <v>32581600</v>
      </c>
      <c r="G20" s="69">
        <v>0.16</v>
      </c>
      <c r="H20" s="70">
        <f t="shared" si="7"/>
        <v>5213056</v>
      </c>
      <c r="I20" s="117"/>
      <c r="J20" s="83"/>
      <c r="K20" s="80"/>
      <c r="L20" s="82"/>
      <c r="M20" s="118"/>
    </row>
    <row r="21" spans="1:13" ht="35.1" customHeight="1" x14ac:dyDescent="0.3">
      <c r="A21" s="96"/>
      <c r="B21" s="78"/>
      <c r="C21" s="78"/>
      <c r="D21" s="67" t="s">
        <v>50</v>
      </c>
      <c r="E21" s="67" t="s">
        <v>74</v>
      </c>
      <c r="F21" s="68">
        <v>479267582</v>
      </c>
      <c r="G21" s="69">
        <v>0.24</v>
      </c>
      <c r="H21" s="70">
        <f t="shared" si="7"/>
        <v>115024219.67999999</v>
      </c>
      <c r="I21" s="117"/>
      <c r="J21" s="83"/>
      <c r="K21" s="81"/>
      <c r="L21" s="82"/>
      <c r="M21" s="118"/>
    </row>
    <row r="22" spans="1:13" ht="24.95" customHeight="1" x14ac:dyDescent="0.3">
      <c r="A22" s="12"/>
      <c r="B22" s="34" t="s">
        <v>0</v>
      </c>
      <c r="C22" s="13"/>
      <c r="D22" s="14"/>
      <c r="E22" s="14"/>
      <c r="F22" s="15"/>
      <c r="G22" s="16"/>
      <c r="H22" s="17"/>
      <c r="I22" s="18"/>
      <c r="J22" s="63" t="s">
        <v>17</v>
      </c>
      <c r="K22" s="64">
        <f>SUM(K10:K21)</f>
        <v>12</v>
      </c>
      <c r="L22" s="65"/>
      <c r="M22" s="66">
        <f>SUM(M10:M21)</f>
        <v>10.799999999999999</v>
      </c>
    </row>
    <row r="23" spans="1:13" ht="24.95" customHeight="1" x14ac:dyDescent="0.3">
      <c r="B23" t="s">
        <v>43</v>
      </c>
    </row>
    <row r="24" spans="1:13" ht="24.95" customHeight="1" x14ac:dyDescent="0.3"/>
    <row r="25" spans="1:13" ht="24.95" customHeight="1" x14ac:dyDescent="0.3">
      <c r="A25" s="89" t="s">
        <v>34</v>
      </c>
      <c r="B25" s="90"/>
      <c r="C25" s="92"/>
      <c r="D25" s="86" t="s">
        <v>38</v>
      </c>
      <c r="E25" s="86"/>
      <c r="F25" s="86"/>
      <c r="G25" s="86"/>
      <c r="H25" s="86"/>
      <c r="I25" s="86"/>
      <c r="J25" s="86"/>
      <c r="K25" s="86"/>
      <c r="L25" s="86"/>
      <c r="M25" s="87"/>
    </row>
    <row r="26" spans="1:13" ht="54.75" customHeight="1" x14ac:dyDescent="0.3">
      <c r="A26" s="2" t="s">
        <v>14</v>
      </c>
      <c r="B26" s="3" t="s">
        <v>10</v>
      </c>
      <c r="C26" s="25" t="s">
        <v>35</v>
      </c>
      <c r="D26" s="24" t="s">
        <v>15</v>
      </c>
      <c r="E26" s="19" t="s">
        <v>25</v>
      </c>
      <c r="F26" s="20" t="s">
        <v>22</v>
      </c>
      <c r="G26" s="35" t="s">
        <v>39</v>
      </c>
      <c r="H26" s="20" t="s">
        <v>27</v>
      </c>
      <c r="I26" s="36" t="s">
        <v>19</v>
      </c>
      <c r="J26" s="37" t="s">
        <v>5</v>
      </c>
      <c r="K26" s="20" t="s">
        <v>37</v>
      </c>
      <c r="L26" s="36" t="s">
        <v>2</v>
      </c>
      <c r="M26" s="38" t="s">
        <v>20</v>
      </c>
    </row>
    <row r="27" spans="1:13" ht="35.1" customHeight="1" x14ac:dyDescent="0.3">
      <c r="A27" s="93" t="s">
        <v>69</v>
      </c>
      <c r="B27" s="78" t="s">
        <v>63</v>
      </c>
      <c r="C27" s="88">
        <v>0.3</v>
      </c>
      <c r="D27" s="67" t="s">
        <v>50</v>
      </c>
      <c r="E27" s="67" t="s">
        <v>61</v>
      </c>
      <c r="F27" s="68">
        <v>831668640</v>
      </c>
      <c r="G27" s="69">
        <v>0.47810000000000002</v>
      </c>
      <c r="H27" s="70">
        <v>397661210</v>
      </c>
      <c r="I27" s="70">
        <f>H27*C$27</f>
        <v>119298363</v>
      </c>
      <c r="J27" s="99">
        <f>SUM(I27:I38)/H1</f>
        <v>1.0844688481818181</v>
      </c>
      <c r="K27" s="101">
        <v>10</v>
      </c>
      <c r="L27" s="119">
        <f>IF(AND(J27&gt;=1),1,IF(AND(J27&lt;1,J27&gt;=0.7),0.9,IF(AND(J27&lt;0.7,J27&gt;=0.4),0.8,0.7)))</f>
        <v>1</v>
      </c>
      <c r="M27" s="97">
        <f>K27*L27</f>
        <v>10</v>
      </c>
    </row>
    <row r="28" spans="1:13" ht="35.1" customHeight="1" x14ac:dyDescent="0.3">
      <c r="A28" s="93"/>
      <c r="B28" s="78"/>
      <c r="C28" s="88"/>
      <c r="D28" s="67" t="s">
        <v>50</v>
      </c>
      <c r="E28" s="67" t="s">
        <v>65</v>
      </c>
      <c r="F28" s="68">
        <v>467875000</v>
      </c>
      <c r="G28" s="69">
        <v>0.4</v>
      </c>
      <c r="H28" s="70">
        <f>F28*G28</f>
        <v>187150000</v>
      </c>
      <c r="I28" s="70">
        <f>H28*C$27</f>
        <v>56145000</v>
      </c>
      <c r="J28" s="99"/>
      <c r="K28" s="101"/>
      <c r="L28" s="119"/>
      <c r="M28" s="97"/>
    </row>
    <row r="29" spans="1:13" ht="35.1" customHeight="1" x14ac:dyDescent="0.3">
      <c r="A29" s="93"/>
      <c r="B29" s="78"/>
      <c r="C29" s="88"/>
      <c r="D29" s="67" t="s">
        <v>50</v>
      </c>
      <c r="E29" s="67" t="s">
        <v>66</v>
      </c>
      <c r="F29" s="68">
        <v>1221000000</v>
      </c>
      <c r="G29" s="69">
        <v>4.5045045045045043E-2</v>
      </c>
      <c r="H29" s="70">
        <f>F29*G29</f>
        <v>55000000</v>
      </c>
      <c r="I29" s="70">
        <f>H29*C$27</f>
        <v>16500000</v>
      </c>
      <c r="J29" s="99"/>
      <c r="K29" s="101"/>
      <c r="L29" s="119"/>
      <c r="M29" s="97"/>
    </row>
    <row r="30" spans="1:13" ht="35.1" customHeight="1" x14ac:dyDescent="0.3">
      <c r="A30" s="93"/>
      <c r="B30" s="78"/>
      <c r="C30" s="88"/>
      <c r="D30" s="67" t="s">
        <v>50</v>
      </c>
      <c r="E30" s="67" t="s">
        <v>67</v>
      </c>
      <c r="F30" s="68">
        <v>220954500</v>
      </c>
      <c r="G30" s="69">
        <v>1</v>
      </c>
      <c r="H30" s="70">
        <f t="shared" ref="H30" si="8">F30*G30</f>
        <v>220954500</v>
      </c>
      <c r="I30" s="70">
        <f>H30*C$27</f>
        <v>66286350</v>
      </c>
      <c r="J30" s="99"/>
      <c r="K30" s="101"/>
      <c r="L30" s="119"/>
      <c r="M30" s="97"/>
    </row>
    <row r="31" spans="1:13" ht="35.1" customHeight="1" x14ac:dyDescent="0.3">
      <c r="A31" s="93" t="s">
        <v>70</v>
      </c>
      <c r="B31" s="78" t="s">
        <v>63</v>
      </c>
      <c r="C31" s="88">
        <v>0.5</v>
      </c>
      <c r="D31" s="67" t="s">
        <v>50</v>
      </c>
      <c r="E31" s="67" t="s">
        <v>75</v>
      </c>
      <c r="F31" s="72">
        <v>467875000</v>
      </c>
      <c r="G31" s="69">
        <v>1</v>
      </c>
      <c r="H31" s="70">
        <f t="shared" ref="H31:H32" si="9">F31*G31</f>
        <v>467875000</v>
      </c>
      <c r="I31" s="70">
        <f t="shared" ref="I31:I38" si="10">H31*C$31</f>
        <v>233937500</v>
      </c>
      <c r="J31" s="99"/>
      <c r="K31" s="101"/>
      <c r="L31" s="119"/>
      <c r="M31" s="97"/>
    </row>
    <row r="32" spans="1:13" ht="35.1" customHeight="1" x14ac:dyDescent="0.3">
      <c r="A32" s="93"/>
      <c r="B32" s="78"/>
      <c r="C32" s="88"/>
      <c r="D32" s="67" t="s">
        <v>50</v>
      </c>
      <c r="E32" s="67" t="s">
        <v>76</v>
      </c>
      <c r="F32" s="72">
        <v>443250000</v>
      </c>
      <c r="G32" s="69">
        <v>1</v>
      </c>
      <c r="H32" s="70">
        <f t="shared" si="9"/>
        <v>443250000</v>
      </c>
      <c r="I32" s="70">
        <f t="shared" si="10"/>
        <v>221625000</v>
      </c>
      <c r="J32" s="99"/>
      <c r="K32" s="101"/>
      <c r="L32" s="119"/>
      <c r="M32" s="97"/>
    </row>
    <row r="33" spans="1:13" ht="35.1" customHeight="1" x14ac:dyDescent="0.3">
      <c r="A33" s="93"/>
      <c r="B33" s="78"/>
      <c r="C33" s="88"/>
      <c r="D33" s="67" t="s">
        <v>50</v>
      </c>
      <c r="E33" s="67" t="s">
        <v>77</v>
      </c>
      <c r="F33" s="72">
        <v>621057000</v>
      </c>
      <c r="G33" s="69">
        <v>1</v>
      </c>
      <c r="H33" s="70">
        <v>272183000</v>
      </c>
      <c r="I33" s="70">
        <f t="shared" si="10"/>
        <v>136091500</v>
      </c>
      <c r="J33" s="99"/>
      <c r="K33" s="101"/>
      <c r="L33" s="119"/>
      <c r="M33" s="97"/>
    </row>
    <row r="34" spans="1:13" ht="35.1" customHeight="1" x14ac:dyDescent="0.3">
      <c r="A34" s="93"/>
      <c r="B34" s="78"/>
      <c r="C34" s="88"/>
      <c r="D34" s="67" t="s">
        <v>50</v>
      </c>
      <c r="E34" s="67" t="s">
        <v>78</v>
      </c>
      <c r="F34" s="72">
        <v>669245530</v>
      </c>
      <c r="G34" s="69">
        <v>1</v>
      </c>
      <c r="H34" s="70">
        <v>205800000</v>
      </c>
      <c r="I34" s="70">
        <f t="shared" si="10"/>
        <v>102900000</v>
      </c>
      <c r="J34" s="99"/>
      <c r="K34" s="101"/>
      <c r="L34" s="119"/>
      <c r="M34" s="97"/>
    </row>
    <row r="35" spans="1:13" ht="35.1" customHeight="1" x14ac:dyDescent="0.3">
      <c r="A35" s="94" t="s">
        <v>71</v>
      </c>
      <c r="B35" s="78" t="s">
        <v>63</v>
      </c>
      <c r="C35" s="88">
        <v>0.2</v>
      </c>
      <c r="D35" s="67" t="s">
        <v>50</v>
      </c>
      <c r="E35" s="67" t="s">
        <v>62</v>
      </c>
      <c r="F35" s="72">
        <v>957960000</v>
      </c>
      <c r="G35" s="69">
        <v>0.32</v>
      </c>
      <c r="H35" s="70">
        <v>147020000</v>
      </c>
      <c r="I35" s="70">
        <f t="shared" si="10"/>
        <v>73510000</v>
      </c>
      <c r="J35" s="99"/>
      <c r="K35" s="101"/>
      <c r="L35" s="119"/>
      <c r="M35" s="97"/>
    </row>
    <row r="36" spans="1:13" ht="35.1" customHeight="1" x14ac:dyDescent="0.3">
      <c r="A36" s="95"/>
      <c r="B36" s="78"/>
      <c r="C36" s="88"/>
      <c r="D36" s="67" t="s">
        <v>50</v>
      </c>
      <c r="E36" s="67" t="s">
        <v>79</v>
      </c>
      <c r="F36" s="72">
        <v>732600000</v>
      </c>
      <c r="G36" s="69">
        <v>0.24299999999999999</v>
      </c>
      <c r="H36" s="70">
        <v>178021800</v>
      </c>
      <c r="I36" s="70">
        <f t="shared" si="10"/>
        <v>89010900</v>
      </c>
      <c r="J36" s="99"/>
      <c r="K36" s="101"/>
      <c r="L36" s="119"/>
      <c r="M36" s="97"/>
    </row>
    <row r="37" spans="1:13" ht="35.1" customHeight="1" x14ac:dyDescent="0.3">
      <c r="A37" s="95"/>
      <c r="B37" s="78"/>
      <c r="C37" s="88"/>
      <c r="D37" s="67" t="s">
        <v>50</v>
      </c>
      <c r="E37" s="67" t="s">
        <v>80</v>
      </c>
      <c r="F37" s="72">
        <v>32581600</v>
      </c>
      <c r="G37" s="69">
        <v>0.16</v>
      </c>
      <c r="H37" s="70">
        <v>23678240</v>
      </c>
      <c r="I37" s="70">
        <f t="shared" si="10"/>
        <v>11839120</v>
      </c>
      <c r="J37" s="99"/>
      <c r="K37" s="101"/>
      <c r="L37" s="119"/>
      <c r="M37" s="97"/>
    </row>
    <row r="38" spans="1:13" ht="35.1" customHeight="1" x14ac:dyDescent="0.3">
      <c r="A38" s="96"/>
      <c r="B38" s="78"/>
      <c r="C38" s="88"/>
      <c r="D38" s="67" t="s">
        <v>50</v>
      </c>
      <c r="E38" s="67" t="s">
        <v>81</v>
      </c>
      <c r="F38" s="72">
        <v>479267582</v>
      </c>
      <c r="G38" s="69">
        <v>0.24</v>
      </c>
      <c r="H38" s="70">
        <v>131544000</v>
      </c>
      <c r="I38" s="70">
        <f t="shared" si="10"/>
        <v>65772000</v>
      </c>
      <c r="J38" s="100"/>
      <c r="K38" s="102"/>
      <c r="L38" s="120"/>
      <c r="M38" s="98"/>
    </row>
    <row r="39" spans="1:13" ht="24.95" customHeight="1" x14ac:dyDescent="0.3">
      <c r="A39" s="2"/>
      <c r="B39" s="3" t="s">
        <v>13</v>
      </c>
      <c r="C39" s="27">
        <f>SUM(C27:C38)</f>
        <v>1</v>
      </c>
      <c r="D39" s="26"/>
      <c r="E39" s="3"/>
      <c r="F39" s="4"/>
      <c r="G39" s="5"/>
      <c r="H39" s="4"/>
      <c r="I39" s="6">
        <f>SUM(I27:I38)</f>
        <v>1192915733</v>
      </c>
      <c r="J39" s="22"/>
      <c r="K39" s="46">
        <f>SUM(K27:K38)</f>
        <v>10</v>
      </c>
      <c r="L39" s="23"/>
      <c r="M39" s="47">
        <f>SUM(M27:M38)</f>
        <v>10</v>
      </c>
    </row>
    <row r="40" spans="1:13" ht="24.95" customHeight="1" x14ac:dyDescent="0.3">
      <c r="B40" t="s">
        <v>3</v>
      </c>
      <c r="F40" s="1"/>
      <c r="G40" s="7"/>
    </row>
    <row r="41" spans="1:13" ht="24.95" customHeight="1" x14ac:dyDescent="0.3">
      <c r="F41" s="1"/>
      <c r="G41" s="7"/>
    </row>
    <row r="42" spans="1:13" ht="24.95" customHeight="1" x14ac:dyDescent="0.3">
      <c r="A42" s="89" t="s">
        <v>34</v>
      </c>
      <c r="B42" s="90"/>
      <c r="C42" s="91"/>
      <c r="D42" s="85" t="s">
        <v>23</v>
      </c>
      <c r="E42" s="86"/>
      <c r="F42" s="86"/>
      <c r="G42" s="86"/>
      <c r="H42" s="87"/>
    </row>
    <row r="43" spans="1:13" ht="48" customHeight="1" x14ac:dyDescent="0.3">
      <c r="A43" s="21" t="s">
        <v>18</v>
      </c>
      <c r="B43" s="19" t="s">
        <v>10</v>
      </c>
      <c r="C43" s="19" t="s">
        <v>36</v>
      </c>
      <c r="D43" s="60" t="s">
        <v>48</v>
      </c>
      <c r="E43" s="19" t="s">
        <v>25</v>
      </c>
      <c r="F43" s="123" t="s">
        <v>44</v>
      </c>
      <c r="G43" s="53" t="s">
        <v>45</v>
      </c>
      <c r="H43" s="31" t="s">
        <v>46</v>
      </c>
    </row>
    <row r="44" spans="1:13" ht="24.95" customHeight="1" x14ac:dyDescent="0.3">
      <c r="A44" s="58" t="s">
        <v>69</v>
      </c>
      <c r="B44" s="71" t="s">
        <v>64</v>
      </c>
      <c r="C44" s="75">
        <v>0.3</v>
      </c>
      <c r="D44" s="73" t="s">
        <v>47</v>
      </c>
      <c r="E44" s="124" t="s">
        <v>68</v>
      </c>
      <c r="F44" s="77">
        <v>1</v>
      </c>
      <c r="G44" s="54">
        <f>$C$6*F44</f>
        <v>8</v>
      </c>
      <c r="H44" s="55">
        <f>G44*C44</f>
        <v>2.4</v>
      </c>
    </row>
    <row r="45" spans="1:13" ht="24.95" customHeight="1" x14ac:dyDescent="0.3">
      <c r="A45" s="59" t="s">
        <v>70</v>
      </c>
      <c r="B45" s="121" t="s">
        <v>64</v>
      </c>
      <c r="C45" s="76">
        <v>0.5</v>
      </c>
      <c r="D45" s="74" t="s">
        <v>49</v>
      </c>
      <c r="E45" s="62" t="s">
        <v>82</v>
      </c>
      <c r="F45" s="125">
        <v>1</v>
      </c>
      <c r="G45" s="56">
        <f t="shared" ref="G45:G46" si="11">$C$6*F45</f>
        <v>8</v>
      </c>
      <c r="H45" s="57">
        <f t="shared" ref="H45:H46" si="12">G45*C45</f>
        <v>4</v>
      </c>
    </row>
    <row r="46" spans="1:13" ht="24.95" customHeight="1" x14ac:dyDescent="0.3">
      <c r="A46" s="59" t="s">
        <v>71</v>
      </c>
      <c r="B46" s="122" t="s">
        <v>63</v>
      </c>
      <c r="C46" s="76">
        <v>0.2</v>
      </c>
      <c r="D46" s="74" t="s">
        <v>49</v>
      </c>
      <c r="E46" s="126" t="s">
        <v>83</v>
      </c>
      <c r="F46" s="127">
        <v>1</v>
      </c>
      <c r="G46" s="56">
        <f t="shared" si="11"/>
        <v>8</v>
      </c>
      <c r="H46" s="57">
        <f t="shared" si="12"/>
        <v>1.6</v>
      </c>
    </row>
    <row r="47" spans="1:13" ht="24.95" customHeight="1" x14ac:dyDescent="0.3">
      <c r="A47" s="40"/>
      <c r="B47" s="41" t="s">
        <v>13</v>
      </c>
      <c r="C47" s="42">
        <f>SUM(C44:C46)</f>
        <v>1</v>
      </c>
      <c r="D47" s="40"/>
      <c r="E47" s="43"/>
      <c r="F47" s="48"/>
      <c r="G47" s="41"/>
      <c r="H47" s="44">
        <f>SUM(H44:H46)</f>
        <v>8</v>
      </c>
    </row>
    <row r="48" spans="1:13" ht="24.95" customHeight="1" x14ac:dyDescent="0.3">
      <c r="B48" t="s">
        <v>4</v>
      </c>
    </row>
    <row r="49" spans="1:1" ht="24.95" customHeight="1" x14ac:dyDescent="0.3">
      <c r="A49" s="34"/>
    </row>
  </sheetData>
  <mergeCells count="50">
    <mergeCell ref="L27:L38"/>
    <mergeCell ref="A18:A21"/>
    <mergeCell ref="B18:B21"/>
    <mergeCell ref="C18:C21"/>
    <mergeCell ref="I18:I21"/>
    <mergeCell ref="J18:J21"/>
    <mergeCell ref="J10:J13"/>
    <mergeCell ref="K10:K13"/>
    <mergeCell ref="L10:L13"/>
    <mergeCell ref="M10:M13"/>
    <mergeCell ref="M18:M21"/>
    <mergeCell ref="M14:M17"/>
    <mergeCell ref="A14:A17"/>
    <mergeCell ref="B14:B17"/>
    <mergeCell ref="A1:E1"/>
    <mergeCell ref="B2:E2"/>
    <mergeCell ref="A3:B3"/>
    <mergeCell ref="A4:B4"/>
    <mergeCell ref="E4:E6"/>
    <mergeCell ref="A5:B5"/>
    <mergeCell ref="A6:B6"/>
    <mergeCell ref="A8:C8"/>
    <mergeCell ref="D8:M8"/>
    <mergeCell ref="A10:A13"/>
    <mergeCell ref="B10:B13"/>
    <mergeCell ref="C10:C13"/>
    <mergeCell ref="I10:I13"/>
    <mergeCell ref="I14:I17"/>
    <mergeCell ref="D42:H42"/>
    <mergeCell ref="B31:B34"/>
    <mergeCell ref="C31:C34"/>
    <mergeCell ref="D25:M25"/>
    <mergeCell ref="A42:C42"/>
    <mergeCell ref="A25:C25"/>
    <mergeCell ref="A27:A30"/>
    <mergeCell ref="B27:B30"/>
    <mergeCell ref="C27:C30"/>
    <mergeCell ref="A31:A34"/>
    <mergeCell ref="A35:A38"/>
    <mergeCell ref="B35:B38"/>
    <mergeCell ref="C35:C38"/>
    <mergeCell ref="M27:M38"/>
    <mergeCell ref="J27:J38"/>
    <mergeCell ref="K27:K38"/>
    <mergeCell ref="C14:C17"/>
    <mergeCell ref="K18:K21"/>
    <mergeCell ref="L18:L21"/>
    <mergeCell ref="J14:J17"/>
    <mergeCell ref="K14:K17"/>
    <mergeCell ref="L14:L17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장 다솔</cp:lastModifiedBy>
  <cp:revision>1</cp:revision>
  <cp:lastPrinted>2023-09-05T23:12:05Z</cp:lastPrinted>
  <dcterms:created xsi:type="dcterms:W3CDTF">2020-08-11T07:59:09Z</dcterms:created>
  <dcterms:modified xsi:type="dcterms:W3CDTF">2025-09-24T08:58:58Z</dcterms:modified>
  <cp:version>1100.0100.01</cp:version>
</cp:coreProperties>
</file>